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Calculations" sheetId="8" r:id="rId1"/>
  </sheets>
  <calcPr calcId="124519"/>
</workbook>
</file>

<file path=xl/calcChain.xml><?xml version="1.0" encoding="utf-8"?>
<calcChain xmlns="http://schemas.openxmlformats.org/spreadsheetml/2006/main">
  <c r="B40" i="8"/>
  <c r="J34" s="1"/>
  <c r="B35"/>
  <c r="K30" s="1"/>
  <c r="K35"/>
  <c r="G35"/>
  <c r="K32"/>
  <c r="H32"/>
  <c r="G32"/>
  <c r="G30"/>
  <c r="B30"/>
  <c r="B32" s="1"/>
  <c r="B37" s="1"/>
  <c r="K18"/>
  <c r="G18"/>
  <c r="L15"/>
  <c r="K15"/>
  <c r="H15"/>
  <c r="G15"/>
  <c r="B14"/>
  <c r="B16" s="1"/>
  <c r="G13"/>
  <c r="B10"/>
  <c r="I17" s="1"/>
  <c r="G37" l="1"/>
  <c r="H35"/>
  <c r="G38" s="1"/>
  <c r="B38"/>
  <c r="H30"/>
  <c r="L20"/>
  <c r="B17"/>
  <c r="L13" s="1"/>
  <c r="B9"/>
  <c r="L18"/>
  <c r="G22" s="1"/>
  <c r="K13"/>
  <c r="L35" l="1"/>
  <c r="L37"/>
  <c r="L32"/>
  <c r="B39"/>
  <c r="L30" s="1"/>
  <c r="L22"/>
  <c r="L21" s="1"/>
  <c r="M22" s="1"/>
  <c r="G20"/>
  <c r="H18"/>
  <c r="G21" s="1"/>
  <c r="B7"/>
  <c r="H13" s="1"/>
  <c r="G39" l="1"/>
  <c r="L39"/>
  <c r="L38" s="1"/>
  <c r="M39" s="1"/>
</calcChain>
</file>

<file path=xl/sharedStrings.xml><?xml version="1.0" encoding="utf-8"?>
<sst xmlns="http://schemas.openxmlformats.org/spreadsheetml/2006/main" count="109" uniqueCount="27">
  <si>
    <t>KW</t>
  </si>
  <si>
    <t>LPM</t>
  </si>
  <si>
    <t>Boiler Output</t>
  </si>
  <si>
    <t>Output</t>
  </si>
  <si>
    <t>Primary</t>
  </si>
  <si>
    <t>kw</t>
  </si>
  <si>
    <t>DegC</t>
  </si>
  <si>
    <t>dT rise</t>
  </si>
  <si>
    <t>Flowtemp</t>
  </si>
  <si>
    <t>Returntemp</t>
  </si>
  <si>
    <t>Secondary</t>
  </si>
  <si>
    <t>Rad Output</t>
  </si>
  <si>
    <t xml:space="preserve">Rad dT </t>
  </si>
  <si>
    <t>Return Temp</t>
  </si>
  <si>
    <t>Check (kw)</t>
  </si>
  <si>
    <t>Recirc</t>
  </si>
  <si>
    <t>dT</t>
  </si>
  <si>
    <t>Flowrate</t>
  </si>
  <si>
    <t>kW</t>
  </si>
  <si>
    <t xml:space="preserve"> T50</t>
  </si>
  <si>
    <t>Mean Rad</t>
  </si>
  <si>
    <t>Mean Blr</t>
  </si>
  <si>
    <t>T50 Stated Output is</t>
  </si>
  <si>
    <t>Primary F.Rate = or &gt; Secondary F.Rate</t>
  </si>
  <si>
    <t>Secondary F.Rate = or &gt; Primary F.Rate</t>
  </si>
  <si>
    <t>Prim Recirc</t>
  </si>
  <si>
    <t>Sec. Recirc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</si>
</sst>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1" xfId="0" applyBorder="1"/>
    <xf numFmtId="0" fontId="0" fillId="0" borderId="2" xfId="0" applyBorder="1"/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164" fontId="0" fillId="2" borderId="0" xfId="0" applyNumberFormat="1" applyFill="1" applyAlignment="1">
      <alignment horizontal="center"/>
    </xf>
    <xf numFmtId="1" fontId="0" fillId="0" borderId="0" xfId="0" applyNumberFormat="1"/>
    <xf numFmtId="1" fontId="0" fillId="0" borderId="1" xfId="0" applyNumberFormat="1" applyBorder="1"/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" fontId="0" fillId="0" borderId="6" xfId="0" applyNumberFormat="1" applyBorder="1"/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4" xfId="0" applyNumberFormat="1" applyBorder="1"/>
    <xf numFmtId="1" fontId="0" fillId="0" borderId="4" xfId="0" applyNumberFormat="1" applyBorder="1" applyAlignment="1">
      <alignment horizontal="right"/>
    </xf>
    <xf numFmtId="2" fontId="0" fillId="0" borderId="3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3" fillId="0" borderId="0" xfId="0" applyFont="1"/>
    <xf numFmtId="0" fontId="0" fillId="0" borderId="0" xfId="0" applyBorder="1" applyAlignment="1">
      <alignment horizontal="center"/>
    </xf>
    <xf numFmtId="10" fontId="3" fillId="0" borderId="0" xfId="1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left"/>
    </xf>
    <xf numFmtId="164" fontId="0" fillId="0" borderId="5" xfId="0" applyNumberForma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2" fontId="0" fillId="0" borderId="6" xfId="0" applyNumberForma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241300</xdr:colOff>
      <xdr:row>144</xdr:row>
      <xdr:rowOff>177800</xdr:rowOff>
    </xdr:from>
    <xdr:to>
      <xdr:col>6</xdr:col>
      <xdr:colOff>38100</xdr:colOff>
      <xdr:row>144</xdr:row>
      <xdr:rowOff>179388</xdr:rowOff>
    </xdr:to>
    <xdr:cxnSp macro="">
      <xdr:nvCxnSpPr>
        <xdr:cNvPr id="134" name="Straight Arrow Connector 133"/>
        <xdr:cNvCxnSpPr/>
      </xdr:nvCxnSpPr>
      <xdr:spPr>
        <a:xfrm>
          <a:off x="3587750" y="28301950"/>
          <a:ext cx="4064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647700</xdr:colOff>
      <xdr:row>145</xdr:row>
      <xdr:rowOff>0</xdr:rowOff>
    </xdr:from>
    <xdr:to>
      <xdr:col>12</xdr:col>
      <xdr:colOff>323850</xdr:colOff>
      <xdr:row>145</xdr:row>
      <xdr:rowOff>12700</xdr:rowOff>
    </xdr:to>
    <xdr:cxnSp macro="">
      <xdr:nvCxnSpPr>
        <xdr:cNvPr id="135" name="Straight Arrow Connector 134"/>
        <xdr:cNvCxnSpPr/>
      </xdr:nvCxnSpPr>
      <xdr:spPr>
        <a:xfrm flipV="1">
          <a:off x="7766050" y="28314650"/>
          <a:ext cx="444500" cy="12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361950</xdr:colOff>
      <xdr:row>147</xdr:row>
      <xdr:rowOff>184150</xdr:rowOff>
    </xdr:from>
    <xdr:to>
      <xdr:col>5</xdr:col>
      <xdr:colOff>673100</xdr:colOff>
      <xdr:row>148</xdr:row>
      <xdr:rowOff>6350</xdr:rowOff>
    </xdr:to>
    <xdr:cxnSp macro="">
      <xdr:nvCxnSpPr>
        <xdr:cNvPr id="136" name="Straight Arrow Connector 135"/>
        <xdr:cNvCxnSpPr/>
      </xdr:nvCxnSpPr>
      <xdr:spPr>
        <a:xfrm rot="10800000" flipV="1">
          <a:off x="3708400" y="28867100"/>
          <a:ext cx="247650" cy="12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635000</xdr:colOff>
      <xdr:row>147</xdr:row>
      <xdr:rowOff>177800</xdr:rowOff>
    </xdr:from>
    <xdr:to>
      <xdr:col>12</xdr:col>
      <xdr:colOff>381000</xdr:colOff>
      <xdr:row>147</xdr:row>
      <xdr:rowOff>184150</xdr:rowOff>
    </xdr:to>
    <xdr:cxnSp macro="">
      <xdr:nvCxnSpPr>
        <xdr:cNvPr id="137" name="Straight Arrow Connector 136"/>
        <xdr:cNvCxnSpPr/>
      </xdr:nvCxnSpPr>
      <xdr:spPr>
        <a:xfrm rot="10800000" flipV="1">
          <a:off x="7753350" y="28860750"/>
          <a:ext cx="514350" cy="6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241300</xdr:colOff>
      <xdr:row>166</xdr:row>
      <xdr:rowOff>177800</xdr:rowOff>
    </xdr:from>
    <xdr:to>
      <xdr:col>6</xdr:col>
      <xdr:colOff>38100</xdr:colOff>
      <xdr:row>166</xdr:row>
      <xdr:rowOff>179388</xdr:rowOff>
    </xdr:to>
    <xdr:cxnSp macro="">
      <xdr:nvCxnSpPr>
        <xdr:cNvPr id="138" name="Straight Arrow Connector 137"/>
        <xdr:cNvCxnSpPr/>
      </xdr:nvCxnSpPr>
      <xdr:spPr>
        <a:xfrm>
          <a:off x="3587750" y="32626300"/>
          <a:ext cx="4064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647700</xdr:colOff>
      <xdr:row>167</xdr:row>
      <xdr:rowOff>0</xdr:rowOff>
    </xdr:from>
    <xdr:to>
      <xdr:col>12</xdr:col>
      <xdr:colOff>323850</xdr:colOff>
      <xdr:row>167</xdr:row>
      <xdr:rowOff>12700</xdr:rowOff>
    </xdr:to>
    <xdr:cxnSp macro="">
      <xdr:nvCxnSpPr>
        <xdr:cNvPr id="139" name="Straight Arrow Connector 138"/>
        <xdr:cNvCxnSpPr/>
      </xdr:nvCxnSpPr>
      <xdr:spPr>
        <a:xfrm flipV="1">
          <a:off x="7766050" y="32639000"/>
          <a:ext cx="444500" cy="12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361950</xdr:colOff>
      <xdr:row>169</xdr:row>
      <xdr:rowOff>184150</xdr:rowOff>
    </xdr:from>
    <xdr:to>
      <xdr:col>5</xdr:col>
      <xdr:colOff>673100</xdr:colOff>
      <xdr:row>170</xdr:row>
      <xdr:rowOff>6350</xdr:rowOff>
    </xdr:to>
    <xdr:cxnSp macro="">
      <xdr:nvCxnSpPr>
        <xdr:cNvPr id="140" name="Straight Arrow Connector 139"/>
        <xdr:cNvCxnSpPr/>
      </xdr:nvCxnSpPr>
      <xdr:spPr>
        <a:xfrm rot="10800000" flipV="1">
          <a:off x="3708400" y="33191450"/>
          <a:ext cx="247650" cy="12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635000</xdr:colOff>
      <xdr:row>169</xdr:row>
      <xdr:rowOff>177800</xdr:rowOff>
    </xdr:from>
    <xdr:to>
      <xdr:col>12</xdr:col>
      <xdr:colOff>381000</xdr:colOff>
      <xdr:row>169</xdr:row>
      <xdr:rowOff>184150</xdr:rowOff>
    </xdr:to>
    <xdr:cxnSp macro="">
      <xdr:nvCxnSpPr>
        <xdr:cNvPr id="141" name="Straight Arrow Connector 140"/>
        <xdr:cNvCxnSpPr/>
      </xdr:nvCxnSpPr>
      <xdr:spPr>
        <a:xfrm rot="10800000" flipV="1">
          <a:off x="7753350" y="33185100"/>
          <a:ext cx="514350" cy="6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40"/>
  <sheetViews>
    <sheetView tabSelected="1" workbookViewId="0">
      <selection activeCell="B6" sqref="B6"/>
    </sheetView>
  </sheetViews>
  <sheetFormatPr defaultRowHeight="14.5"/>
  <cols>
    <col min="4" max="4" width="13" bestFit="1" customWidth="1"/>
    <col min="11" max="11" width="10.36328125" bestFit="1" customWidth="1"/>
    <col min="12" max="12" width="11" customWidth="1"/>
  </cols>
  <sheetData>
    <row r="2" spans="1:13" ht="21">
      <c r="B2" s="34" t="s">
        <v>23</v>
      </c>
    </row>
    <row r="4" spans="1:13">
      <c r="B4" s="1" t="s">
        <v>4</v>
      </c>
      <c r="C4" s="1"/>
      <c r="D4" s="1"/>
      <c r="E4" s="1"/>
    </row>
    <row r="5" spans="1:13">
      <c r="B5" s="49">
        <v>3.32</v>
      </c>
      <c r="C5" s="1" t="s">
        <v>5</v>
      </c>
      <c r="D5" s="1" t="s">
        <v>2</v>
      </c>
      <c r="E5" s="1"/>
    </row>
    <row r="6" spans="1:13">
      <c r="A6" s="1"/>
      <c r="B6" s="12">
        <v>13</v>
      </c>
      <c r="C6" s="1" t="s">
        <v>1</v>
      </c>
      <c r="D6" s="1" t="s">
        <v>17</v>
      </c>
      <c r="E6" s="1"/>
    </row>
    <row r="7" spans="1:13">
      <c r="A7" s="1"/>
      <c r="B7" s="40">
        <f>B8-B9</f>
        <v>3.660512820512821</v>
      </c>
      <c r="C7" s="1" t="s">
        <v>6</v>
      </c>
      <c r="D7" s="1" t="s">
        <v>7</v>
      </c>
      <c r="E7" s="1"/>
    </row>
    <row r="8" spans="1:13">
      <c r="A8" s="1"/>
      <c r="B8" s="12">
        <v>49.5</v>
      </c>
      <c r="C8" s="1" t="s">
        <v>6</v>
      </c>
      <c r="D8" s="1" t="s">
        <v>8</v>
      </c>
      <c r="E8" s="1"/>
    </row>
    <row r="9" spans="1:13">
      <c r="A9" s="1"/>
      <c r="B9" s="40">
        <f>(((B6-B15)*B8)+(B15*B16))/B6</f>
        <v>45.839487179487179</v>
      </c>
      <c r="C9" s="1" t="s">
        <v>6</v>
      </c>
      <c r="D9" s="1" t="s">
        <v>13</v>
      </c>
      <c r="E9" s="1"/>
    </row>
    <row r="10" spans="1:13">
      <c r="A10" s="1"/>
      <c r="B10" s="1">
        <f>B6-B15</f>
        <v>6.5</v>
      </c>
      <c r="C10" s="1" t="s">
        <v>1</v>
      </c>
      <c r="D10" s="1" t="s">
        <v>25</v>
      </c>
      <c r="E10" s="1"/>
    </row>
    <row r="11" spans="1:13">
      <c r="A11" s="1"/>
      <c r="C11" s="1"/>
      <c r="D11" s="1"/>
      <c r="E11" s="1"/>
      <c r="G11" t="s">
        <v>4</v>
      </c>
      <c r="K11" t="s">
        <v>10</v>
      </c>
    </row>
    <row r="12" spans="1:13">
      <c r="A12" s="1"/>
      <c r="G12" s="1" t="s">
        <v>0</v>
      </c>
      <c r="H12" s="3" t="s">
        <v>16</v>
      </c>
      <c r="I12" s="3"/>
      <c r="J12" s="1"/>
      <c r="K12" s="1" t="s">
        <v>0</v>
      </c>
      <c r="L12" s="3" t="s">
        <v>16</v>
      </c>
      <c r="M12" s="3"/>
    </row>
    <row r="13" spans="1:13">
      <c r="A13" s="1"/>
      <c r="B13" s="1" t="s">
        <v>10</v>
      </c>
      <c r="E13" s="1"/>
      <c r="G13" s="1">
        <f>B5</f>
        <v>3.32</v>
      </c>
      <c r="H13" s="40">
        <f>B7</f>
        <v>3.660512820512821</v>
      </c>
      <c r="I13" s="33" t="s">
        <v>6</v>
      </c>
      <c r="J13" s="1"/>
      <c r="K13" s="1">
        <f>B14</f>
        <v>3.32</v>
      </c>
      <c r="L13" s="40">
        <f>B17</f>
        <v>7.321025641025642</v>
      </c>
      <c r="M13" s="33" t="s">
        <v>6</v>
      </c>
    </row>
    <row r="14" spans="1:13" ht="15" thickBot="1">
      <c r="A14" s="1"/>
      <c r="B14" s="49">
        <f>B5</f>
        <v>3.32</v>
      </c>
      <c r="C14" s="1" t="s">
        <v>5</v>
      </c>
      <c r="D14" s="1" t="s">
        <v>11</v>
      </c>
      <c r="E14" s="1"/>
      <c r="G14" s="1" t="s">
        <v>1</v>
      </c>
      <c r="H14" s="1" t="s">
        <v>6</v>
      </c>
      <c r="K14" s="1" t="s">
        <v>1</v>
      </c>
      <c r="L14" s="1" t="s">
        <v>6</v>
      </c>
    </row>
    <row r="15" spans="1:13" ht="15" thickBot="1">
      <c r="B15" s="12">
        <v>6.5</v>
      </c>
      <c r="C15" s="1" t="s">
        <v>1</v>
      </c>
      <c r="D15" s="1" t="s">
        <v>17</v>
      </c>
      <c r="E15" s="1"/>
      <c r="F15" s="18"/>
      <c r="G15" s="17">
        <f>B6</f>
        <v>13</v>
      </c>
      <c r="H15" s="17">
        <f>B8</f>
        <v>49.5</v>
      </c>
      <c r="I15" s="15"/>
      <c r="J15" s="16"/>
      <c r="K15" s="44">
        <f>B15</f>
        <v>6.5</v>
      </c>
      <c r="L15" s="27">
        <f>B8</f>
        <v>49.5</v>
      </c>
    </row>
    <row r="16" spans="1:13">
      <c r="B16" s="41">
        <f>B8-(B14*860/60/B15)</f>
        <v>42.178974358974358</v>
      </c>
      <c r="C16" s="1" t="s">
        <v>6</v>
      </c>
      <c r="D16" s="1" t="s">
        <v>9</v>
      </c>
      <c r="E16" s="1"/>
      <c r="F16" s="10"/>
      <c r="I16" s="4" t="s">
        <v>15</v>
      </c>
      <c r="J16" s="5"/>
    </row>
    <row r="17" spans="1:15">
      <c r="B17" s="40">
        <f>B8-B16</f>
        <v>7.321025641025642</v>
      </c>
      <c r="C17" s="1" t="s">
        <v>6</v>
      </c>
      <c r="D17" s="1" t="s">
        <v>16</v>
      </c>
      <c r="E17" s="1"/>
      <c r="G17" s="1" t="s">
        <v>1</v>
      </c>
      <c r="H17" s="1" t="s">
        <v>6</v>
      </c>
      <c r="I17" s="32">
        <f>B10</f>
        <v>6.5</v>
      </c>
      <c r="J17" s="5" t="s">
        <v>1</v>
      </c>
      <c r="K17" s="1" t="s">
        <v>1</v>
      </c>
      <c r="L17" s="1" t="s">
        <v>6</v>
      </c>
    </row>
    <row r="18" spans="1:15" ht="15" thickBot="1">
      <c r="B18" s="13"/>
      <c r="C18" s="1"/>
      <c r="E18" s="1"/>
      <c r="F18" s="18"/>
      <c r="G18" s="17">
        <f>B6</f>
        <v>13</v>
      </c>
      <c r="H18" s="42">
        <f>B9</f>
        <v>45.839487179487179</v>
      </c>
      <c r="I18" s="4"/>
      <c r="J18" s="5"/>
      <c r="K18" s="45">
        <f>B15</f>
        <v>6.5</v>
      </c>
      <c r="L18" s="43">
        <f>B16</f>
        <v>42.178974358974358</v>
      </c>
    </row>
    <row r="19" spans="1:15" ht="15" thickBot="1">
      <c r="B19" s="35"/>
      <c r="C19" s="48"/>
      <c r="D19" s="39"/>
      <c r="E19" s="1"/>
      <c r="F19" s="9"/>
      <c r="I19" s="6"/>
      <c r="J19" s="7"/>
    </row>
    <row r="20" spans="1:15" ht="21">
      <c r="B20" s="35"/>
      <c r="C20" s="35"/>
      <c r="D20" s="39"/>
      <c r="E20" s="1"/>
      <c r="F20" t="s">
        <v>14</v>
      </c>
      <c r="G20" s="2">
        <f>B6*60*(B8-B9)/860</f>
        <v>3.3200000000000003</v>
      </c>
      <c r="K20" t="s">
        <v>14</v>
      </c>
      <c r="L20" s="2">
        <f>B15*60*(B8-B16)/860</f>
        <v>3.3200000000000003</v>
      </c>
      <c r="M20" s="2"/>
      <c r="N20" s="34" t="s">
        <v>22</v>
      </c>
    </row>
    <row r="21" spans="1:15" ht="21">
      <c r="B21" s="35"/>
      <c r="C21" s="38"/>
      <c r="D21" s="35"/>
      <c r="E21" s="1"/>
      <c r="F21" t="s">
        <v>21</v>
      </c>
      <c r="G21" s="13">
        <f>(H15+H18)/2</f>
        <v>47.669743589743589</v>
      </c>
      <c r="H21" s="33" t="s">
        <v>6</v>
      </c>
      <c r="J21" s="47" t="s">
        <v>19</v>
      </c>
      <c r="K21" s="11" t="s">
        <v>3</v>
      </c>
      <c r="L21" s="37">
        <f>B5/L22</f>
        <v>7.8312309527287978</v>
      </c>
      <c r="M21" s="34" t="s">
        <v>5</v>
      </c>
      <c r="N21" s="34">
        <v>19.5</v>
      </c>
      <c r="O21" s="34" t="s">
        <v>18</v>
      </c>
    </row>
    <row r="22" spans="1:15" ht="21">
      <c r="C22" s="1"/>
      <c r="D22" s="1"/>
      <c r="E22" s="1"/>
      <c r="F22" t="s">
        <v>20</v>
      </c>
      <c r="G22" s="13">
        <f>(L15+L18)/2</f>
        <v>45.839487179487179</v>
      </c>
      <c r="H22" s="33" t="s">
        <v>6</v>
      </c>
      <c r="K22" t="s">
        <v>11</v>
      </c>
      <c r="L22" s="36">
        <f>((((L15+L18)/2-20))/50)^1.3</f>
        <v>0.42394356903024849</v>
      </c>
      <c r="M22" s="46">
        <f>L21*L22</f>
        <v>3.32</v>
      </c>
      <c r="N22" s="34" t="s">
        <v>5</v>
      </c>
    </row>
    <row r="25" spans="1:15" ht="21">
      <c r="B25" s="34" t="s">
        <v>24</v>
      </c>
    </row>
    <row r="27" spans="1:15">
      <c r="B27" s="1" t="s">
        <v>4</v>
      </c>
      <c r="C27" s="1"/>
      <c r="D27" s="1"/>
      <c r="E27" s="1"/>
    </row>
    <row r="28" spans="1:15">
      <c r="B28" s="49">
        <v>3.496</v>
      </c>
      <c r="C28" s="1" t="s">
        <v>5</v>
      </c>
      <c r="D28" s="1" t="s">
        <v>2</v>
      </c>
      <c r="E28" s="1"/>
      <c r="F28" s="18"/>
      <c r="G28" s="18" t="s">
        <v>4</v>
      </c>
      <c r="H28" s="18"/>
      <c r="I28" s="18"/>
      <c r="J28" s="18"/>
      <c r="K28" s="18" t="s">
        <v>10</v>
      </c>
      <c r="L28" s="18"/>
    </row>
    <row r="29" spans="1:15">
      <c r="B29" s="12">
        <v>13</v>
      </c>
      <c r="C29" s="1" t="s">
        <v>1</v>
      </c>
      <c r="D29" s="1" t="s">
        <v>17</v>
      </c>
      <c r="E29" s="1"/>
      <c r="G29" s="3" t="s">
        <v>0</v>
      </c>
      <c r="H29" s="3" t="s">
        <v>16</v>
      </c>
      <c r="I29" s="3"/>
      <c r="J29" s="3"/>
      <c r="K29" s="3" t="s">
        <v>0</v>
      </c>
      <c r="L29" s="3" t="s">
        <v>16</v>
      </c>
    </row>
    <row r="30" spans="1:15">
      <c r="B30" s="13">
        <f>B28*860/60/B29</f>
        <v>3.8545641025641024</v>
      </c>
      <c r="C30" s="1" t="s">
        <v>6</v>
      </c>
      <c r="D30" s="1" t="s">
        <v>7</v>
      </c>
      <c r="E30" s="1"/>
      <c r="F30" s="18"/>
      <c r="G30" s="2">
        <f>B28</f>
        <v>3.496</v>
      </c>
      <c r="H30" s="13">
        <f>B30</f>
        <v>3.8545641025641024</v>
      </c>
      <c r="I30" s="33" t="s">
        <v>6</v>
      </c>
      <c r="J30" s="3"/>
      <c r="K30" s="2">
        <f>B35</f>
        <v>3.496</v>
      </c>
      <c r="L30" s="13">
        <f>B39</f>
        <v>2.5054666666666705</v>
      </c>
      <c r="M30" t="s">
        <v>6</v>
      </c>
    </row>
    <row r="31" spans="1:15" ht="15" thickBot="1">
      <c r="B31" s="19">
        <v>49.5</v>
      </c>
      <c r="C31" s="1" t="s">
        <v>6</v>
      </c>
      <c r="D31" s="1" t="s">
        <v>8</v>
      </c>
      <c r="E31" s="1"/>
      <c r="F31" s="18"/>
      <c r="G31" s="3" t="s">
        <v>1</v>
      </c>
      <c r="H31" s="3" t="s">
        <v>6</v>
      </c>
      <c r="I31" s="20"/>
      <c r="J31" s="20"/>
      <c r="K31" s="3" t="s">
        <v>1</v>
      </c>
      <c r="L31" s="3" t="s">
        <v>6</v>
      </c>
    </row>
    <row r="32" spans="1:15" ht="15" thickBot="1">
      <c r="A32" s="18"/>
      <c r="B32" s="13">
        <f>B31-B30</f>
        <v>45.645435897435895</v>
      </c>
      <c r="C32" s="1" t="s">
        <v>6</v>
      </c>
      <c r="D32" s="1" t="s">
        <v>13</v>
      </c>
      <c r="E32" s="1"/>
      <c r="F32" s="18"/>
      <c r="G32" s="27">
        <f>B29</f>
        <v>13</v>
      </c>
      <c r="H32" s="27">
        <f>B31</f>
        <v>49.5</v>
      </c>
      <c r="I32" s="21"/>
      <c r="J32" s="22"/>
      <c r="K32" s="27">
        <f>B36</f>
        <v>20</v>
      </c>
      <c r="L32" s="27">
        <f>B37</f>
        <v>48.150902564102566</v>
      </c>
    </row>
    <row r="33" spans="2:15">
      <c r="B33" s="13"/>
      <c r="C33" s="1"/>
      <c r="D33" s="1"/>
      <c r="E33" s="1"/>
      <c r="F33" s="18"/>
      <c r="G33" s="20"/>
      <c r="H33" s="20"/>
      <c r="I33" s="23"/>
      <c r="J33" s="31" t="s">
        <v>15</v>
      </c>
      <c r="K33" s="20"/>
      <c r="L33" s="20"/>
    </row>
    <row r="34" spans="2:15">
      <c r="B34" s="13" t="s">
        <v>10</v>
      </c>
      <c r="F34" s="18"/>
      <c r="G34" s="3" t="s">
        <v>1</v>
      </c>
      <c r="H34" s="3" t="s">
        <v>6</v>
      </c>
      <c r="I34" s="23"/>
      <c r="J34" s="30">
        <f>B40</f>
        <v>7</v>
      </c>
      <c r="K34" s="3" t="s">
        <v>1</v>
      </c>
      <c r="L34" s="3" t="s">
        <v>6</v>
      </c>
    </row>
    <row r="35" spans="2:15" ht="15" thickBot="1">
      <c r="B35" s="49">
        <f>B28</f>
        <v>3.496</v>
      </c>
      <c r="C35" s="1" t="s">
        <v>5</v>
      </c>
      <c r="D35" s="1" t="s">
        <v>11</v>
      </c>
      <c r="E35" s="1"/>
      <c r="F35" s="18"/>
      <c r="G35" s="27">
        <f>B29</f>
        <v>13</v>
      </c>
      <c r="H35" s="50">
        <f>B32</f>
        <v>45.645435897435895</v>
      </c>
      <c r="I35" s="23"/>
      <c r="J35" s="24"/>
      <c r="K35" s="28">
        <f>B36</f>
        <v>20</v>
      </c>
      <c r="L35" s="27">
        <f>B38</f>
        <v>45.645435897435895</v>
      </c>
    </row>
    <row r="36" spans="2:15" ht="15" thickBot="1">
      <c r="B36" s="29">
        <v>20</v>
      </c>
      <c r="C36" s="1" t="s">
        <v>1</v>
      </c>
      <c r="D36" s="1" t="s">
        <v>17</v>
      </c>
      <c r="E36" s="1"/>
      <c r="G36" s="8"/>
      <c r="H36" s="20"/>
      <c r="I36" s="25"/>
      <c r="J36" s="26"/>
      <c r="K36" s="20"/>
      <c r="L36" s="20"/>
    </row>
    <row r="37" spans="2:15" ht="21">
      <c r="B37" s="13">
        <f>((B29*B31)+(B36-B29)*B32)/B36</f>
        <v>48.150902564102566</v>
      </c>
      <c r="C37" s="1" t="s">
        <v>6</v>
      </c>
      <c r="D37" s="1" t="s">
        <v>8</v>
      </c>
      <c r="E37" s="1"/>
      <c r="F37" t="s">
        <v>14</v>
      </c>
      <c r="G37" s="51">
        <f>B29*60*(B31-B32)/860</f>
        <v>3.4960000000000022</v>
      </c>
      <c r="K37" t="s">
        <v>14</v>
      </c>
      <c r="L37" s="51">
        <f>B36*60*(B37-B38)/860</f>
        <v>3.4960000000000053</v>
      </c>
      <c r="M37" s="2"/>
      <c r="N37" s="34" t="s">
        <v>22</v>
      </c>
    </row>
    <row r="38" spans="2:15" ht="21">
      <c r="B38" s="14">
        <f>B32</f>
        <v>45.645435897435895</v>
      </c>
      <c r="C38" s="1" t="s">
        <v>6</v>
      </c>
      <c r="D38" s="1" t="s">
        <v>9</v>
      </c>
      <c r="E38" s="1"/>
      <c r="F38" t="s">
        <v>21</v>
      </c>
      <c r="G38" s="13">
        <f>(H32+H35)/2</f>
        <v>47.572717948717951</v>
      </c>
      <c r="H38" s="33" t="s">
        <v>6</v>
      </c>
      <c r="J38" s="47" t="s">
        <v>19</v>
      </c>
      <c r="K38" s="11" t="s">
        <v>3</v>
      </c>
      <c r="L38" s="37">
        <f>B28/L39</f>
        <v>7.8269559833015618</v>
      </c>
      <c r="M38" s="34" t="s">
        <v>5</v>
      </c>
      <c r="N38" s="34">
        <v>19.5</v>
      </c>
      <c r="O38" s="34" t="s">
        <v>18</v>
      </c>
    </row>
    <row r="39" spans="2:15" ht="21">
      <c r="B39" s="13">
        <f>B37-B38</f>
        <v>2.5054666666666705</v>
      </c>
      <c r="C39" s="1" t="s">
        <v>6</v>
      </c>
      <c r="D39" s="1" t="s">
        <v>12</v>
      </c>
      <c r="E39" s="1"/>
      <c r="F39" t="s">
        <v>20</v>
      </c>
      <c r="G39" s="13">
        <f>(L32+L35)/2</f>
        <v>46.898169230769227</v>
      </c>
      <c r="H39" s="33" t="s">
        <v>6</v>
      </c>
      <c r="K39" t="s">
        <v>11</v>
      </c>
      <c r="L39" s="36">
        <f>((((L32+L35)/2-20))/50)^1.3</f>
        <v>0.44666151278460614</v>
      </c>
      <c r="M39" s="46">
        <f>L38*L39</f>
        <v>3.496</v>
      </c>
      <c r="N39" s="34" t="s">
        <v>5</v>
      </c>
    </row>
    <row r="40" spans="2:15">
      <c r="B40" s="13">
        <f>B36-B29</f>
        <v>7</v>
      </c>
      <c r="C40" s="1" t="s">
        <v>1</v>
      </c>
      <c r="D40" s="1" t="s">
        <v>26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allco</dc:creator>
  <cp:lastModifiedBy>allco</cp:lastModifiedBy>
  <dcterms:created xsi:type="dcterms:W3CDTF">2021-01-09T07:22:39Z</dcterms:created>
  <dcterms:modified xsi:type="dcterms:W3CDTF">2026-01-14T11:48:29Z</dcterms:modified>
</cp:coreProperties>
</file>